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5130" windowHeight="4875" firstSheet="1" activeTab="4"/>
  </bookViews>
  <sheets>
    <sheet name="Ex439-3" sheetId="1" r:id="rId1"/>
    <sheet name="Ex439-5" sheetId="2" r:id="rId2"/>
    <sheet name="Ex455-13" sheetId="3" r:id="rId3"/>
    <sheet name="Ex456-17" sheetId="4" r:id="rId4"/>
    <sheet name="Ex458-25" sheetId="5" r:id="rId5"/>
  </sheets>
  <definedNames/>
  <calcPr fullCalcOnLoad="1"/>
</workbook>
</file>

<file path=xl/sharedStrings.xml><?xml version="1.0" encoding="utf-8"?>
<sst xmlns="http://schemas.openxmlformats.org/spreadsheetml/2006/main" count="125" uniqueCount="102">
  <si>
    <t>Rating</t>
  </si>
  <si>
    <t>Grade</t>
  </si>
  <si>
    <t>x</t>
  </si>
  <si>
    <t>y</t>
  </si>
  <si>
    <t>xy</t>
  </si>
  <si>
    <t>x^2</t>
  </si>
  <si>
    <t>y^2</t>
  </si>
  <si>
    <t>Sum</t>
  </si>
  <si>
    <t>Average</t>
  </si>
  <si>
    <t>Numerator</t>
  </si>
  <si>
    <t>Denom x</t>
  </si>
  <si>
    <t>Denom y</t>
  </si>
  <si>
    <t>Denominator</t>
  </si>
  <si>
    <t xml:space="preserve">T-statistic </t>
  </si>
  <si>
    <t>the correlation coefficient is in fact positive.</t>
  </si>
  <si>
    <t>Number of data</t>
  </si>
  <si>
    <t>Null hypothesis</t>
  </si>
  <si>
    <t>r = 0</t>
  </si>
  <si>
    <t>Alternative hyp</t>
  </si>
  <si>
    <t>r &gt; 0</t>
  </si>
  <si>
    <t>T-statistic. Hence we reject the null.</t>
  </si>
  <si>
    <t>That is, we are confident that the political riskiness score and infant mortality</t>
  </si>
  <si>
    <t>rate are positively correlated.</t>
  </si>
  <si>
    <t>Sales</t>
  </si>
  <si>
    <t>Price</t>
  </si>
  <si>
    <t>b</t>
  </si>
  <si>
    <t>a</t>
  </si>
  <si>
    <t>Hence, our linear regression of Sales (Q) on Price (P) is estimated as</t>
  </si>
  <si>
    <t>Q = 644.5 - 42.6 P</t>
  </si>
  <si>
    <t>(Recall that the prices are in hundreds of dollars.)</t>
  </si>
  <si>
    <t>The data is plotted below.</t>
  </si>
  <si>
    <t>Data available</t>
  </si>
  <si>
    <t>n</t>
  </si>
  <si>
    <t>sum(y)</t>
  </si>
  <si>
    <t>sum(x)</t>
  </si>
  <si>
    <t>sum(x^2)</t>
  </si>
  <si>
    <t>sum(xy)</t>
  </si>
  <si>
    <t>Sample correlation coefficients</t>
  </si>
  <si>
    <t>Hence the linear regression line is</t>
  </si>
  <si>
    <t xml:space="preserve"> </t>
  </si>
  <si>
    <t xml:space="preserve">The slope of the sample correlation line is 1.074. This indicates </t>
  </si>
  <si>
    <t>that a 1% increase in the rate of return of the S&amp;P index "causes"</t>
  </si>
  <si>
    <t>a 1.074% increase in the rate of return of the common stock.</t>
  </si>
  <si>
    <t>In other words, the rate of return of the common stock seems to</t>
  </si>
  <si>
    <t>be closely related to the rate of return of the S&amp;P index. It is hard</t>
  </si>
  <si>
    <t>to say if there is causality here, hence the quotes.</t>
  </si>
  <si>
    <t>Y = -0.233 + 1.074 X</t>
  </si>
  <si>
    <t xml:space="preserve">The intercept of the sample correlation line is -0.233. This </t>
  </si>
  <si>
    <t xml:space="preserve">indicates that when the rate of return of the S&amp;P index is zero, </t>
  </si>
  <si>
    <t xml:space="preserve">then the rate of return of the common stock is -0.233%. </t>
  </si>
  <si>
    <t xml:space="preserve">Taken together, we find evidence that the S&amp;P index is a good </t>
  </si>
  <si>
    <t>indicator of the rate of return of the common stock.</t>
  </si>
  <si>
    <r>
      <t>Exercise 3, page 439</t>
    </r>
    <r>
      <rPr>
        <sz val="10"/>
        <rFont val="Arial"/>
        <family val="0"/>
      </rPr>
      <t>.</t>
    </r>
  </si>
  <si>
    <t>(a)</t>
  </si>
  <si>
    <t xml:space="preserve">(b) </t>
  </si>
  <si>
    <t>Testing that the correlation coefficient is zero.</t>
  </si>
  <si>
    <t>Computing the correlation coefficient.</t>
  </si>
  <si>
    <t>Exercise 5, page 439.</t>
  </si>
  <si>
    <t xml:space="preserve">That is, we find sufficient evidence at the 10% significance level that </t>
  </si>
  <si>
    <t>T-statistic, at 10%</t>
  </si>
  <si>
    <t>T-statistic, at 0.05%</t>
  </si>
  <si>
    <t>Test statistic</t>
  </si>
  <si>
    <t xml:space="preserve">Test statistic </t>
  </si>
  <si>
    <t>Since Test statistic is more than the T-statistic, we reject the null.</t>
  </si>
  <si>
    <t>H0</t>
  </si>
  <si>
    <t>Null Hyp.</t>
  </si>
  <si>
    <t>Sample Corr. Coeff r</t>
  </si>
  <si>
    <t>HA</t>
  </si>
  <si>
    <t>Alt. Hyp.</t>
  </si>
  <si>
    <t>Sample correlation r</t>
  </si>
  <si>
    <t>At any meaningful significance level, we find the test statistic exceeds the</t>
  </si>
  <si>
    <t>Exercise 13, page 455</t>
  </si>
  <si>
    <t>Plot is shown at the end of the sheet. Here we estimate the linear</t>
  </si>
  <si>
    <t>regression of Sales on Price</t>
  </si>
  <si>
    <t>(b)</t>
  </si>
  <si>
    <t>According to the linear regression model estimated above, an increase</t>
  </si>
  <si>
    <t>of z hundred dollars will result in a decrease of sales by 42.6 units.</t>
  </si>
  <si>
    <r>
      <t xml:space="preserve">Hence a $100 increase in price will </t>
    </r>
    <r>
      <rPr>
        <b/>
        <sz val="10"/>
        <rFont val="Arial"/>
        <family val="2"/>
      </rPr>
      <t>drop the sales by 42.6 units</t>
    </r>
    <r>
      <rPr>
        <sz val="10"/>
        <rFont val="Arial"/>
        <family val="0"/>
      </rPr>
      <t>.</t>
    </r>
  </si>
  <si>
    <t>Exercise 17, page 456</t>
  </si>
  <si>
    <t>Estimating the linear regression:</t>
  </si>
  <si>
    <t>(c )</t>
  </si>
  <si>
    <t>Exercise 25, page 458</t>
  </si>
  <si>
    <t>According to exercise 16, we already have the linear regression</t>
  </si>
  <si>
    <t>model available with us:</t>
  </si>
  <si>
    <t>Year</t>
  </si>
  <si>
    <t>Actual</t>
  </si>
  <si>
    <t>Predicted</t>
  </si>
  <si>
    <t>y'</t>
  </si>
  <si>
    <t>Residual</t>
  </si>
  <si>
    <t>e</t>
  </si>
  <si>
    <t>(y-y*)^2</t>
  </si>
  <si>
    <t>(y'-y*)^2</t>
  </si>
  <si>
    <t>e^2</t>
  </si>
  <si>
    <t>SST</t>
  </si>
  <si>
    <t>SSR</t>
  </si>
  <si>
    <t>SSE</t>
  </si>
  <si>
    <t>Y = 0.045 - 0.224 X</t>
  </si>
  <si>
    <t>SST, SSR and SSE are computed above. It is verified that SST = SSR + SSE in the</t>
  </si>
  <si>
    <t>above example (modulo round-off errors).</t>
  </si>
  <si>
    <t>Coefficient of determination R^2</t>
  </si>
  <si>
    <t>That is, roughly 64.7% of the variability in Y is explained by its linear</t>
  </si>
  <si>
    <t xml:space="preserve">relationship with X.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</si>
</sst>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</numFmts>
  <fonts count="2">
    <font>
      <sz val="10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0" fontId="0" fillId="2" borderId="0" xfId="0" applyFill="1" applyAlignment="1">
      <alignment/>
    </xf>
    <xf numFmtId="2" fontId="0" fillId="2" borderId="0" xfId="0" applyNumberFormat="1" applyFill="1" applyAlignment="1">
      <alignment/>
    </xf>
    <xf numFmtId="0" fontId="0" fillId="3" borderId="0" xfId="0" applyFill="1" applyAlignment="1">
      <alignment/>
    </xf>
    <xf numFmtId="2" fontId="0" fillId="3" borderId="0" xfId="0" applyNumberFormat="1" applyFill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165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166" fontId="0" fillId="0" borderId="0" xfId="0" applyNumberFormat="1" applyAlignment="1">
      <alignment/>
    </xf>
    <xf numFmtId="0" fontId="0" fillId="0" borderId="0" xfId="0" applyAlignment="1">
      <alignment horizontal="right"/>
    </xf>
    <xf numFmtId="166" fontId="0" fillId="2" borderId="0" xfId="0" applyNumberFormat="1" applyFill="1" applyAlignment="1">
      <alignment/>
    </xf>
    <xf numFmtId="166" fontId="0" fillId="2" borderId="0" xfId="0" applyNumberFormat="1" applyFill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Price vs Sales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'Ex455-13'!$C$9:$C$16</c:f>
              <c:numCache/>
            </c:numRef>
          </c:xVal>
          <c:yVal>
            <c:numRef>
              <c:f>'Ex455-13'!$D$9:$D$16</c:f>
              <c:numCache/>
            </c:numRef>
          </c:yVal>
          <c:smooth val="0"/>
        </c:ser>
        <c:axId val="28797333"/>
        <c:axId val="1783174"/>
      </c:scatterChart>
      <c:valAx>
        <c:axId val="287973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Price (hundreds of dollars)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83174"/>
        <c:crosses val="autoZero"/>
        <c:crossBetween val="midCat"/>
        <c:dispUnits/>
      </c:valAx>
      <c:valAx>
        <c:axId val="17831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Sales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79733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400050</xdr:colOff>
      <xdr:row>36</xdr:row>
      <xdr:rowOff>47625</xdr:rowOff>
    </xdr:from>
    <xdr:to>
      <xdr:col>6</xdr:col>
      <xdr:colOff>495300</xdr:colOff>
      <xdr:row>53</xdr:row>
      <xdr:rowOff>95250</xdr:rowOff>
    </xdr:to>
    <xdr:graphicFrame>
      <xdr:nvGraphicFramePr>
        <xdr:cNvPr id="1" name="Chart 2"/>
        <xdr:cNvGraphicFramePr/>
      </xdr:nvGraphicFramePr>
      <xdr:xfrm>
        <a:off x="1009650" y="5876925"/>
        <a:ext cx="3143250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2">
      <selection activeCell="D45" sqref="D45"/>
    </sheetView>
  </sheetViews>
  <sheetFormatPr defaultColWidth="9.140625" defaultRowHeight="12.75"/>
  <sheetData>
    <row r="1" ht="12.75">
      <c r="A1" s="3" t="s">
        <v>52</v>
      </c>
    </row>
    <row r="3" spans="1:5" ht="12.75">
      <c r="A3" s="7" t="s">
        <v>53</v>
      </c>
      <c r="B3" s="7" t="s">
        <v>56</v>
      </c>
      <c r="C3" s="7"/>
      <c r="D3" s="7"/>
      <c r="E3" s="7"/>
    </row>
    <row r="5" spans="3:7" ht="12.75">
      <c r="C5" s="15" t="s">
        <v>0</v>
      </c>
      <c r="D5" s="15" t="s">
        <v>1</v>
      </c>
      <c r="E5" s="15"/>
      <c r="F5" s="15"/>
      <c r="G5" s="15"/>
    </row>
    <row r="6" spans="3:7" s="2" customFormat="1" ht="12.75">
      <c r="C6" s="15" t="s">
        <v>2</v>
      </c>
      <c r="D6" s="15" t="s">
        <v>3</v>
      </c>
      <c r="E6" s="15" t="s">
        <v>4</v>
      </c>
      <c r="F6" s="15" t="s">
        <v>5</v>
      </c>
      <c r="G6" s="15" t="s">
        <v>6</v>
      </c>
    </row>
    <row r="7" spans="3:7" ht="12.75">
      <c r="C7" s="4">
        <v>2.8</v>
      </c>
      <c r="D7" s="4">
        <v>2.6</v>
      </c>
      <c r="E7" s="4">
        <f>C7*D7</f>
        <v>7.279999999999999</v>
      </c>
      <c r="F7" s="4">
        <f>C7*C7</f>
        <v>7.839999999999999</v>
      </c>
      <c r="G7" s="4">
        <f aca="true" t="shared" si="0" ref="G7:G18">D7*D7</f>
        <v>6.760000000000001</v>
      </c>
    </row>
    <row r="8" spans="3:7" ht="12.75">
      <c r="C8" s="4">
        <v>3.7</v>
      </c>
      <c r="D8" s="4">
        <v>2.9</v>
      </c>
      <c r="E8" s="4">
        <f aca="true" t="shared" si="1" ref="E8:E18">C8*D8</f>
        <v>10.73</v>
      </c>
      <c r="F8" s="4">
        <f aca="true" t="shared" si="2" ref="F8:F18">C8*C8</f>
        <v>13.690000000000001</v>
      </c>
      <c r="G8" s="4">
        <f t="shared" si="0"/>
        <v>8.41</v>
      </c>
    </row>
    <row r="9" spans="3:7" ht="12.75">
      <c r="C9" s="4">
        <v>4.4</v>
      </c>
      <c r="D9" s="4">
        <v>3.3</v>
      </c>
      <c r="E9" s="4">
        <f t="shared" si="1"/>
        <v>14.52</v>
      </c>
      <c r="F9" s="4">
        <f t="shared" si="2"/>
        <v>19.360000000000003</v>
      </c>
      <c r="G9" s="4">
        <f t="shared" si="0"/>
        <v>10.889999999999999</v>
      </c>
    </row>
    <row r="10" spans="3:7" ht="12.75">
      <c r="C10" s="4">
        <v>3.6</v>
      </c>
      <c r="D10" s="4">
        <v>3.2</v>
      </c>
      <c r="E10" s="4">
        <f t="shared" si="1"/>
        <v>11.520000000000001</v>
      </c>
      <c r="F10" s="4">
        <f t="shared" si="2"/>
        <v>12.96</v>
      </c>
      <c r="G10" s="4">
        <f t="shared" si="0"/>
        <v>10.240000000000002</v>
      </c>
    </row>
    <row r="11" spans="3:7" ht="12.75">
      <c r="C11" s="4">
        <v>4.7</v>
      </c>
      <c r="D11" s="4">
        <v>3.1</v>
      </c>
      <c r="E11" s="4">
        <f t="shared" si="1"/>
        <v>14.57</v>
      </c>
      <c r="F11" s="4">
        <f t="shared" si="2"/>
        <v>22.090000000000003</v>
      </c>
      <c r="G11" s="4">
        <f t="shared" si="0"/>
        <v>9.610000000000001</v>
      </c>
    </row>
    <row r="12" spans="3:7" ht="12.75">
      <c r="C12" s="4">
        <v>3.5</v>
      </c>
      <c r="D12" s="4">
        <v>2.8</v>
      </c>
      <c r="E12" s="4">
        <f t="shared" si="1"/>
        <v>9.799999999999999</v>
      </c>
      <c r="F12" s="4">
        <f t="shared" si="2"/>
        <v>12.25</v>
      </c>
      <c r="G12" s="4">
        <f t="shared" si="0"/>
        <v>7.839999999999999</v>
      </c>
    </row>
    <row r="13" spans="3:7" ht="12.75">
      <c r="C13" s="4">
        <v>4.1</v>
      </c>
      <c r="D13" s="4">
        <v>2.7</v>
      </c>
      <c r="E13" s="4">
        <f t="shared" si="1"/>
        <v>11.07</v>
      </c>
      <c r="F13" s="4">
        <f t="shared" si="2"/>
        <v>16.81</v>
      </c>
      <c r="G13" s="4">
        <f t="shared" si="0"/>
        <v>7.290000000000001</v>
      </c>
    </row>
    <row r="14" spans="3:7" ht="12.75">
      <c r="C14" s="4">
        <v>3.2</v>
      </c>
      <c r="D14" s="4">
        <v>2.4</v>
      </c>
      <c r="E14" s="4">
        <f t="shared" si="1"/>
        <v>7.68</v>
      </c>
      <c r="F14" s="4">
        <f t="shared" si="2"/>
        <v>10.240000000000002</v>
      </c>
      <c r="G14" s="4">
        <f t="shared" si="0"/>
        <v>5.76</v>
      </c>
    </row>
    <row r="15" spans="3:7" ht="12.75">
      <c r="C15" s="4">
        <v>4.9</v>
      </c>
      <c r="D15" s="4">
        <v>3.5</v>
      </c>
      <c r="E15" s="4">
        <f t="shared" si="1"/>
        <v>17.150000000000002</v>
      </c>
      <c r="F15" s="4">
        <f t="shared" si="2"/>
        <v>24.010000000000005</v>
      </c>
      <c r="G15" s="4">
        <f t="shared" si="0"/>
        <v>12.25</v>
      </c>
    </row>
    <row r="16" spans="3:7" ht="12.75">
      <c r="C16" s="4">
        <v>4.2</v>
      </c>
      <c r="D16" s="4">
        <v>3</v>
      </c>
      <c r="E16" s="4">
        <f t="shared" si="1"/>
        <v>12.600000000000001</v>
      </c>
      <c r="F16" s="4">
        <f t="shared" si="2"/>
        <v>17.64</v>
      </c>
      <c r="G16" s="4">
        <f t="shared" si="0"/>
        <v>9</v>
      </c>
    </row>
    <row r="17" spans="3:7" ht="12.75">
      <c r="C17" s="4">
        <v>3.8</v>
      </c>
      <c r="D17" s="4">
        <v>3.4</v>
      </c>
      <c r="E17" s="4">
        <f t="shared" si="1"/>
        <v>12.92</v>
      </c>
      <c r="F17" s="4">
        <f t="shared" si="2"/>
        <v>14.44</v>
      </c>
      <c r="G17" s="4">
        <f t="shared" si="0"/>
        <v>11.559999999999999</v>
      </c>
    </row>
    <row r="18" spans="3:7" ht="12.75">
      <c r="C18" s="4">
        <v>3.3</v>
      </c>
      <c r="D18" s="4">
        <v>2.5</v>
      </c>
      <c r="E18" s="4">
        <f t="shared" si="1"/>
        <v>8.25</v>
      </c>
      <c r="F18" s="4">
        <f t="shared" si="2"/>
        <v>10.889999999999999</v>
      </c>
      <c r="G18" s="4">
        <f t="shared" si="0"/>
        <v>6.25</v>
      </c>
    </row>
    <row r="19" spans="3:7" ht="12.75">
      <c r="C19" s="4"/>
      <c r="D19" s="4"/>
      <c r="E19" s="4"/>
      <c r="F19" s="4"/>
      <c r="G19" s="4"/>
    </row>
    <row r="20" spans="2:7" ht="12.75">
      <c r="B20" t="s">
        <v>7</v>
      </c>
      <c r="C20" s="4">
        <f>SUM(C7:C18)</f>
        <v>46.199999999999996</v>
      </c>
      <c r="D20" s="4">
        <f>SUM(D7:D18)</f>
        <v>35.4</v>
      </c>
      <c r="E20" s="4">
        <f>SUM(E7:E18)</f>
        <v>138.09</v>
      </c>
      <c r="F20" s="4">
        <f>SUM(F7:F18)</f>
        <v>182.21999999999997</v>
      </c>
      <c r="G20" s="4">
        <f>SUM(G7:G18)</f>
        <v>105.86</v>
      </c>
    </row>
    <row r="21" spans="2:7" ht="12.75">
      <c r="B21" t="s">
        <v>8</v>
      </c>
      <c r="C21" s="4">
        <f>C20/12</f>
        <v>3.8499999999999996</v>
      </c>
      <c r="D21" s="4">
        <f>D20/12</f>
        <v>2.9499999999999997</v>
      </c>
      <c r="E21" s="4">
        <f>E20/12</f>
        <v>11.5075</v>
      </c>
      <c r="F21" s="4">
        <f>F20/12</f>
        <v>15.184999999999997</v>
      </c>
      <c r="G21" s="4">
        <f>G20/12</f>
        <v>8.821666666666667</v>
      </c>
    </row>
    <row r="22" spans="3:7" ht="12.75">
      <c r="C22" s="4"/>
      <c r="D22" s="4"/>
      <c r="E22" s="4"/>
      <c r="F22" s="4"/>
      <c r="G22" s="4"/>
    </row>
    <row r="23" spans="3:7" ht="12.75">
      <c r="C23" s="4"/>
      <c r="D23" s="4"/>
      <c r="E23" s="4"/>
      <c r="F23" s="4"/>
      <c r="G23" s="4"/>
    </row>
    <row r="24" spans="2:7" ht="12.75">
      <c r="B24" t="s">
        <v>9</v>
      </c>
      <c r="C24" s="4"/>
      <c r="D24" s="4">
        <f>E20-12*C21*D21</f>
        <v>1.8000000000000398</v>
      </c>
      <c r="E24" s="4"/>
      <c r="F24" s="4"/>
      <c r="G24" s="4"/>
    </row>
    <row r="25" spans="2:7" ht="12.75">
      <c r="B25" t="s">
        <v>10</v>
      </c>
      <c r="C25" s="4"/>
      <c r="D25" s="4">
        <f>F20-12*C21*C21</f>
        <v>4.349999999999994</v>
      </c>
      <c r="E25" s="4"/>
      <c r="F25" s="4"/>
      <c r="G25" s="4"/>
    </row>
    <row r="26" spans="2:7" ht="12.75">
      <c r="B26" t="s">
        <v>11</v>
      </c>
      <c r="C26" s="4"/>
      <c r="D26" s="4">
        <f>G20-12*D21*D21</f>
        <v>1.4300000000000068</v>
      </c>
      <c r="E26" s="4"/>
      <c r="F26" s="4"/>
      <c r="G26" s="4"/>
    </row>
    <row r="27" spans="2:7" ht="12.75">
      <c r="B27" t="s">
        <v>12</v>
      </c>
      <c r="C27" s="4"/>
      <c r="D27" s="4">
        <f>SQRT(D25*D26)</f>
        <v>2.494093021521054</v>
      </c>
      <c r="E27" s="4"/>
      <c r="F27" s="4"/>
      <c r="G27" s="4"/>
    </row>
    <row r="28" spans="2:7" ht="12.75">
      <c r="B28" s="5" t="s">
        <v>66</v>
      </c>
      <c r="C28" s="6"/>
      <c r="D28" s="6">
        <f>D24/D27</f>
        <v>0.7217052389258068</v>
      </c>
      <c r="E28" s="4"/>
      <c r="F28" s="4"/>
      <c r="G28" s="4"/>
    </row>
    <row r="29" spans="3:7" ht="12.75">
      <c r="C29" s="4"/>
      <c r="D29" s="4"/>
      <c r="E29" s="4"/>
      <c r="F29" s="4"/>
      <c r="G29" s="4"/>
    </row>
    <row r="30" spans="1:7" ht="12.75">
      <c r="A30" s="7" t="s">
        <v>54</v>
      </c>
      <c r="B30" s="7" t="s">
        <v>55</v>
      </c>
      <c r="C30" s="8"/>
      <c r="D30" s="8"/>
      <c r="E30" s="8"/>
      <c r="F30" s="4"/>
      <c r="G30" s="4"/>
    </row>
    <row r="31" spans="1:7" ht="12.75">
      <c r="A31" s="9"/>
      <c r="B31" s="9"/>
      <c r="C31" s="10"/>
      <c r="D31" s="10"/>
      <c r="E31" s="10"/>
      <c r="F31" s="4"/>
      <c r="G31" s="4"/>
    </row>
    <row r="32" spans="1:7" ht="12.75">
      <c r="A32" s="9"/>
      <c r="B32" s="9" t="s">
        <v>64</v>
      </c>
      <c r="C32" s="10" t="s">
        <v>65</v>
      </c>
      <c r="D32" s="10" t="s">
        <v>17</v>
      </c>
      <c r="E32" s="10"/>
      <c r="F32" s="4"/>
      <c r="G32" s="4"/>
    </row>
    <row r="33" spans="1:7" ht="12.75">
      <c r="A33" s="9"/>
      <c r="B33" s="9" t="s">
        <v>67</v>
      </c>
      <c r="C33" s="10" t="s">
        <v>68</v>
      </c>
      <c r="D33" s="10" t="s">
        <v>19</v>
      </c>
      <c r="E33" s="10"/>
      <c r="F33" s="4"/>
      <c r="G33" s="4"/>
    </row>
    <row r="34" spans="3:7" ht="12.75">
      <c r="C34" s="4"/>
      <c r="D34" s="4"/>
      <c r="E34" s="4"/>
      <c r="F34" s="4"/>
      <c r="G34" s="4"/>
    </row>
    <row r="35" spans="2:7" ht="12.75">
      <c r="B35" t="s">
        <v>62</v>
      </c>
      <c r="C35" s="4"/>
      <c r="D35" s="4">
        <f>D28/SQRT((1-D28*D28)/10)</f>
        <v>3.2970682864259477</v>
      </c>
      <c r="E35" s="4"/>
      <c r="F35" s="4"/>
      <c r="G35" s="4"/>
    </row>
    <row r="36" spans="2:7" ht="12.75">
      <c r="B36" t="s">
        <v>13</v>
      </c>
      <c r="C36" s="4"/>
      <c r="D36" s="4">
        <v>1.372</v>
      </c>
      <c r="E36" s="4"/>
      <c r="F36" s="4"/>
      <c r="G36" s="4"/>
    </row>
    <row r="38" ht="12.75">
      <c r="B38" t="s">
        <v>63</v>
      </c>
    </row>
    <row r="39" ht="12.75">
      <c r="B39" t="s">
        <v>58</v>
      </c>
    </row>
    <row r="40" ht="12.75">
      <c r="B40" t="s">
        <v>14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0"/>
  <sheetViews>
    <sheetView workbookViewId="0" topLeftCell="A1">
      <selection activeCell="E17" sqref="E17"/>
    </sheetView>
  </sheetViews>
  <sheetFormatPr defaultColWidth="9.140625" defaultRowHeight="12.75"/>
  <sheetData>
    <row r="1" spans="1:2" ht="12.75">
      <c r="A1" s="3" t="s">
        <v>57</v>
      </c>
      <c r="B1" s="3"/>
    </row>
    <row r="5" spans="2:4" ht="12.75">
      <c r="B5" t="s">
        <v>69</v>
      </c>
      <c r="D5">
        <v>0.75</v>
      </c>
    </row>
    <row r="6" spans="2:4" ht="12.75">
      <c r="B6" t="s">
        <v>15</v>
      </c>
      <c r="D6">
        <v>49</v>
      </c>
    </row>
    <row r="8" spans="2:4" ht="12.75">
      <c r="B8" t="s">
        <v>16</v>
      </c>
      <c r="D8" s="15" t="s">
        <v>17</v>
      </c>
    </row>
    <row r="9" spans="2:4" ht="12.75">
      <c r="B9" t="s">
        <v>18</v>
      </c>
      <c r="D9" s="15" t="s">
        <v>19</v>
      </c>
    </row>
    <row r="11" spans="2:4" ht="12.75">
      <c r="B11" t="s">
        <v>61</v>
      </c>
      <c r="D11" s="11">
        <f>D5/SQRT((1-D5*D5)/(D6-2))</f>
        <v>7.773581634521595</v>
      </c>
    </row>
    <row r="12" spans="2:4" ht="12.75">
      <c r="B12" t="s">
        <v>59</v>
      </c>
      <c r="D12">
        <v>1.303</v>
      </c>
    </row>
    <row r="13" spans="2:4" ht="12.75">
      <c r="B13" t="s">
        <v>60</v>
      </c>
      <c r="D13">
        <v>2.704</v>
      </c>
    </row>
    <row r="16" ht="12.75">
      <c r="B16" t="s">
        <v>70</v>
      </c>
    </row>
    <row r="17" ht="12.75">
      <c r="B17" t="s">
        <v>20</v>
      </c>
    </row>
    <row r="19" ht="12.75">
      <c r="B19" t="s">
        <v>21</v>
      </c>
    </row>
    <row r="20" ht="12.75">
      <c r="B20" t="s">
        <v>22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4"/>
  <sheetViews>
    <sheetView workbookViewId="0" topLeftCell="A1">
      <selection activeCell="G17" sqref="G17"/>
    </sheetView>
  </sheetViews>
  <sheetFormatPr defaultColWidth="9.140625" defaultRowHeight="12.75"/>
  <sheetData>
    <row r="1" ht="12.75">
      <c r="A1" s="3" t="s">
        <v>71</v>
      </c>
    </row>
    <row r="2" ht="12.75">
      <c r="A2" s="3"/>
    </row>
    <row r="3" spans="1:2" ht="12.75">
      <c r="A3" s="13" t="s">
        <v>53</v>
      </c>
      <c r="B3" t="s">
        <v>72</v>
      </c>
    </row>
    <row r="4" ht="12.75">
      <c r="B4" t="s">
        <v>73</v>
      </c>
    </row>
    <row r="6" spans="3:6" ht="12.75">
      <c r="C6" s="15" t="s">
        <v>24</v>
      </c>
      <c r="D6" s="15" t="s">
        <v>23</v>
      </c>
      <c r="E6" s="15"/>
      <c r="F6" s="15"/>
    </row>
    <row r="7" spans="3:6" ht="12.75">
      <c r="C7" s="15" t="s">
        <v>2</v>
      </c>
      <c r="D7" s="15" t="s">
        <v>3</v>
      </c>
      <c r="E7" s="15" t="s">
        <v>4</v>
      </c>
      <c r="F7" s="15" t="s">
        <v>5</v>
      </c>
    </row>
    <row r="9" spans="3:6" ht="12.75">
      <c r="C9" s="1">
        <v>5.5</v>
      </c>
      <c r="D9" s="12">
        <v>420</v>
      </c>
      <c r="E9" s="4">
        <f>C9*D9</f>
        <v>2310</v>
      </c>
      <c r="F9" s="4">
        <f>C9*C9</f>
        <v>30.25</v>
      </c>
    </row>
    <row r="10" spans="3:6" ht="12.75">
      <c r="C10" s="1">
        <v>6</v>
      </c>
      <c r="D10" s="12">
        <v>380</v>
      </c>
      <c r="E10" s="4">
        <f aca="true" t="shared" si="0" ref="E10:E16">C10*D10</f>
        <v>2280</v>
      </c>
      <c r="F10" s="4">
        <f aca="true" t="shared" si="1" ref="F10:F16">C10*C10</f>
        <v>36</v>
      </c>
    </row>
    <row r="11" spans="3:6" ht="12.75">
      <c r="C11" s="1">
        <v>6.5</v>
      </c>
      <c r="D11" s="12">
        <v>350</v>
      </c>
      <c r="E11" s="4">
        <f t="shared" si="0"/>
        <v>2275</v>
      </c>
      <c r="F11" s="4">
        <f t="shared" si="1"/>
        <v>42.25</v>
      </c>
    </row>
    <row r="12" spans="3:6" ht="12.75">
      <c r="C12" s="1">
        <v>6</v>
      </c>
      <c r="D12" s="12">
        <v>400</v>
      </c>
      <c r="E12" s="4">
        <f t="shared" si="0"/>
        <v>2400</v>
      </c>
      <c r="F12" s="4">
        <f t="shared" si="1"/>
        <v>36</v>
      </c>
    </row>
    <row r="13" spans="3:6" ht="12.75">
      <c r="C13" s="1">
        <v>5</v>
      </c>
      <c r="D13" s="12">
        <v>440</v>
      </c>
      <c r="E13" s="4">
        <f t="shared" si="0"/>
        <v>2200</v>
      </c>
      <c r="F13" s="4">
        <f t="shared" si="1"/>
        <v>25</v>
      </c>
    </row>
    <row r="14" spans="3:6" ht="12.75">
      <c r="C14" s="1">
        <v>6.5</v>
      </c>
      <c r="D14" s="12">
        <v>380</v>
      </c>
      <c r="E14" s="4">
        <f t="shared" si="0"/>
        <v>2470</v>
      </c>
      <c r="F14" s="4">
        <f t="shared" si="1"/>
        <v>42.25</v>
      </c>
    </row>
    <row r="15" spans="3:6" ht="12.75">
      <c r="C15" s="1">
        <v>4.5</v>
      </c>
      <c r="D15" s="12">
        <v>450</v>
      </c>
      <c r="E15" s="4">
        <f t="shared" si="0"/>
        <v>2025</v>
      </c>
      <c r="F15" s="4">
        <f t="shared" si="1"/>
        <v>20.25</v>
      </c>
    </row>
    <row r="16" spans="3:6" ht="12.75">
      <c r="C16" s="1">
        <v>5</v>
      </c>
      <c r="D16" s="12">
        <v>420</v>
      </c>
      <c r="E16" s="4">
        <f t="shared" si="0"/>
        <v>2100</v>
      </c>
      <c r="F16" s="4">
        <f t="shared" si="1"/>
        <v>25</v>
      </c>
    </row>
    <row r="17" spans="3:6" ht="12.75">
      <c r="C17" s="4"/>
      <c r="D17" s="12"/>
      <c r="E17" s="4"/>
      <c r="F17" s="4"/>
    </row>
    <row r="18" spans="2:6" ht="12.75">
      <c r="B18" t="s">
        <v>7</v>
      </c>
      <c r="C18" s="1">
        <f>SUM(C9:C16)</f>
        <v>45</v>
      </c>
      <c r="D18" s="12">
        <f>SUM(D9:D16)</f>
        <v>3240</v>
      </c>
      <c r="E18" s="4">
        <f>SUM(E9:E16)</f>
        <v>18060</v>
      </c>
      <c r="F18" s="4">
        <f>SUM(F9:F16)</f>
        <v>257</v>
      </c>
    </row>
    <row r="19" spans="2:6" ht="12.75">
      <c r="B19" t="s">
        <v>8</v>
      </c>
      <c r="C19" s="4">
        <f>C18/8</f>
        <v>5.625</v>
      </c>
      <c r="D19" s="12">
        <f>D18/8</f>
        <v>405</v>
      </c>
      <c r="E19" s="4"/>
      <c r="F19" s="4"/>
    </row>
    <row r="20" spans="3:6" ht="12.75">
      <c r="C20" s="4"/>
      <c r="D20" s="4"/>
      <c r="E20" s="4"/>
      <c r="F20" s="4"/>
    </row>
    <row r="21" spans="2:6" ht="12.75">
      <c r="B21" s="5" t="s">
        <v>25</v>
      </c>
      <c r="C21" s="6">
        <f>(E18-8*D19*C19)/(F18-8*C19*C19)</f>
        <v>-42.58064516129032</v>
      </c>
      <c r="D21" s="4"/>
      <c r="E21" s="4"/>
      <c r="F21" s="4"/>
    </row>
    <row r="22" spans="2:6" ht="12.75">
      <c r="B22" s="5" t="s">
        <v>26</v>
      </c>
      <c r="C22" s="6">
        <f>D19-C21*C19</f>
        <v>644.516129032258</v>
      </c>
      <c r="D22" s="4"/>
      <c r="E22" s="4"/>
      <c r="F22" s="4"/>
    </row>
    <row r="24" ht="12.75">
      <c r="B24" t="s">
        <v>27</v>
      </c>
    </row>
    <row r="25" spans="3:4" ht="12.75">
      <c r="C25" s="5" t="s">
        <v>28</v>
      </c>
      <c r="D25" s="5"/>
    </row>
    <row r="27" spans="1:2" ht="12.75">
      <c r="A27" t="s">
        <v>74</v>
      </c>
      <c r="B27" t="s">
        <v>75</v>
      </c>
    </row>
    <row r="28" ht="12.75">
      <c r="B28" t="s">
        <v>76</v>
      </c>
    </row>
    <row r="30" ht="12.75">
      <c r="B30" t="s">
        <v>77</v>
      </c>
    </row>
    <row r="31" ht="12.75">
      <c r="B31" t="s">
        <v>29</v>
      </c>
    </row>
    <row r="34" ht="12.75">
      <c r="B34" t="s">
        <v>30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3"/>
  <sheetViews>
    <sheetView workbookViewId="0" topLeftCell="A1">
      <selection activeCell="D4" sqref="D4"/>
    </sheetView>
  </sheetViews>
  <sheetFormatPr defaultColWidth="9.140625" defaultRowHeight="12.75"/>
  <sheetData>
    <row r="1" ht="12.75">
      <c r="A1" s="3" t="s">
        <v>78</v>
      </c>
    </row>
    <row r="3" ht="12.75">
      <c r="A3" t="s">
        <v>31</v>
      </c>
    </row>
    <row r="4" spans="4:6" ht="12.75">
      <c r="D4" t="s">
        <v>39</v>
      </c>
      <c r="F4" t="s">
        <v>8</v>
      </c>
    </row>
    <row r="5" spans="2:5" ht="12.75">
      <c r="B5" t="s">
        <v>15</v>
      </c>
      <c r="D5" t="s">
        <v>32</v>
      </c>
      <c r="E5">
        <v>20</v>
      </c>
    </row>
    <row r="6" spans="4:6" ht="12.75">
      <c r="D6" t="s">
        <v>33</v>
      </c>
      <c r="E6">
        <v>22.6</v>
      </c>
      <c r="F6">
        <f>E6/E5</f>
        <v>1.1300000000000001</v>
      </c>
    </row>
    <row r="7" spans="4:6" ht="12.75">
      <c r="D7" t="s">
        <v>34</v>
      </c>
      <c r="E7">
        <v>25.4</v>
      </c>
      <c r="F7">
        <f>E7/E5</f>
        <v>1.27</v>
      </c>
    </row>
    <row r="8" spans="4:5" ht="12.75">
      <c r="D8" t="s">
        <v>35</v>
      </c>
      <c r="E8">
        <v>145.7</v>
      </c>
    </row>
    <row r="9" spans="4:5" ht="12.75">
      <c r="D9" t="s">
        <v>36</v>
      </c>
      <c r="E9">
        <v>150.5</v>
      </c>
    </row>
    <row r="11" spans="1:2" ht="12.75">
      <c r="A11" t="s">
        <v>53</v>
      </c>
      <c r="B11" t="s">
        <v>79</v>
      </c>
    </row>
    <row r="13" ht="12.75">
      <c r="B13" t="s">
        <v>37</v>
      </c>
    </row>
    <row r="15" spans="4:5" ht="12.75">
      <c r="D15" t="s">
        <v>25</v>
      </c>
      <c r="E15" s="5">
        <f>(E9-E5*F6*F7)/(E8-E5*F7*F7)</f>
        <v>1.0736587859875533</v>
      </c>
    </row>
    <row r="16" spans="4:5" ht="12.75">
      <c r="D16" t="s">
        <v>26</v>
      </c>
      <c r="E16" s="5">
        <f>F6-E15*F7</f>
        <v>-0.23354665820419251</v>
      </c>
    </row>
    <row r="18" ht="12.75">
      <c r="B18" t="s">
        <v>38</v>
      </c>
    </row>
    <row r="19" spans="2:4" ht="12.75">
      <c r="B19" s="5"/>
      <c r="C19" s="5" t="s">
        <v>46</v>
      </c>
      <c r="D19" s="5"/>
    </row>
    <row r="21" spans="1:2" ht="12.75">
      <c r="A21" t="s">
        <v>74</v>
      </c>
      <c r="B21" t="s">
        <v>40</v>
      </c>
    </row>
    <row r="22" ht="12.75">
      <c r="B22" t="s">
        <v>41</v>
      </c>
    </row>
    <row r="23" ht="12.75">
      <c r="B23" t="s">
        <v>42</v>
      </c>
    </row>
    <row r="24" ht="12.75">
      <c r="B24" t="s">
        <v>43</v>
      </c>
    </row>
    <row r="25" ht="12.75">
      <c r="B25" t="s">
        <v>44</v>
      </c>
    </row>
    <row r="26" ht="12.75">
      <c r="B26" t="s">
        <v>45</v>
      </c>
    </row>
    <row r="28" spans="1:2" ht="12.75">
      <c r="A28" t="s">
        <v>80</v>
      </c>
      <c r="B28" t="s">
        <v>47</v>
      </c>
    </row>
    <row r="29" ht="12.75">
      <c r="B29" t="s">
        <v>48</v>
      </c>
    </row>
    <row r="30" ht="12.75">
      <c r="B30" t="s">
        <v>49</v>
      </c>
    </row>
    <row r="32" ht="12.75">
      <c r="B32" t="s">
        <v>50</v>
      </c>
    </row>
    <row r="33" ht="12.75">
      <c r="B33" t="s">
        <v>51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1"/>
  <sheetViews>
    <sheetView tabSelected="1" workbookViewId="0" topLeftCell="A1">
      <selection activeCell="A31" sqref="A31"/>
    </sheetView>
  </sheetViews>
  <sheetFormatPr defaultColWidth="9.140625" defaultRowHeight="12.75"/>
  <sheetData>
    <row r="1" ht="12.75">
      <c r="A1" s="3" t="s">
        <v>81</v>
      </c>
    </row>
    <row r="3" spans="1:2" ht="12.75">
      <c r="A3" t="s">
        <v>53</v>
      </c>
      <c r="B3" t="s">
        <v>82</v>
      </c>
    </row>
    <row r="4" ht="12.75">
      <c r="B4" t="s">
        <v>83</v>
      </c>
    </row>
    <row r="6" spans="3:4" ht="12.75">
      <c r="C6" s="5" t="s">
        <v>96</v>
      </c>
      <c r="D6" s="5"/>
    </row>
    <row r="8" spans="2:9" ht="12.75">
      <c r="B8" s="15" t="s">
        <v>84</v>
      </c>
      <c r="C8" s="15" t="s">
        <v>85</v>
      </c>
      <c r="D8" s="15" t="s">
        <v>85</v>
      </c>
      <c r="E8" s="15" t="s">
        <v>86</v>
      </c>
      <c r="F8" s="15" t="s">
        <v>88</v>
      </c>
      <c r="G8" s="15"/>
      <c r="H8" s="15"/>
      <c r="I8" s="15"/>
    </row>
    <row r="9" spans="2:9" ht="12.75">
      <c r="B9" s="15"/>
      <c r="C9" s="15" t="s">
        <v>2</v>
      </c>
      <c r="D9" s="15" t="s">
        <v>3</v>
      </c>
      <c r="E9" s="15" t="s">
        <v>87</v>
      </c>
      <c r="F9" s="15" t="s">
        <v>89</v>
      </c>
      <c r="G9" s="15" t="s">
        <v>90</v>
      </c>
      <c r="H9" s="15" t="s">
        <v>91</v>
      </c>
      <c r="I9" s="15" t="s">
        <v>92</v>
      </c>
    </row>
    <row r="10" spans="2:9" ht="12.75">
      <c r="B10">
        <v>1</v>
      </c>
      <c r="C10">
        <v>-0.2</v>
      </c>
      <c r="D10">
        <v>0.2</v>
      </c>
      <c r="E10" s="14">
        <f>0.045-0.224*C10</f>
        <v>0.0898</v>
      </c>
      <c r="F10" s="14">
        <f>D10-E10</f>
        <v>0.1102</v>
      </c>
      <c r="G10" s="14">
        <f>(D10-$D$23)*(D10-$D$23)</f>
        <v>0.04000000000000001</v>
      </c>
      <c r="H10" s="14">
        <f>(E10-$D$23)*(E10-$D$23)</f>
        <v>0.008064040000000001</v>
      </c>
      <c r="I10" s="14">
        <f>F10*F10</f>
        <v>0.012144040000000002</v>
      </c>
    </row>
    <row r="11" spans="2:9" ht="12.75">
      <c r="B11">
        <f>B10+1</f>
        <v>2</v>
      </c>
      <c r="C11">
        <v>-0.1</v>
      </c>
      <c r="D11">
        <v>0.2</v>
      </c>
      <c r="E11" s="14">
        <f aca="true" t="shared" si="0" ref="E11:E20">0.045-0.224*C11</f>
        <v>0.0674</v>
      </c>
      <c r="F11" s="14">
        <f aca="true" t="shared" si="1" ref="F11:F20">D11-E11</f>
        <v>0.1326</v>
      </c>
      <c r="G11" s="14">
        <f aca="true" t="shared" si="2" ref="G11:G20">(D11-$D$23)*(D11-$D$23)</f>
        <v>0.04000000000000001</v>
      </c>
      <c r="H11" s="14">
        <f aca="true" t="shared" si="3" ref="H11:H20">(E11-$D$23)*(E11-$D$23)</f>
        <v>0.00454276</v>
      </c>
      <c r="I11" s="14">
        <f aca="true" t="shared" si="4" ref="I11:I20">F11*F11</f>
        <v>0.01758276</v>
      </c>
    </row>
    <row r="12" spans="2:9" ht="12.75">
      <c r="B12">
        <f aca="true" t="shared" si="5" ref="B12:B20">B11+1</f>
        <v>3</v>
      </c>
      <c r="C12">
        <v>1.4</v>
      </c>
      <c r="D12">
        <v>0.2</v>
      </c>
      <c r="E12" s="14">
        <f t="shared" si="0"/>
        <v>-0.2686</v>
      </c>
      <c r="F12" s="14">
        <f t="shared" si="1"/>
        <v>0.4686</v>
      </c>
      <c r="G12" s="14">
        <f t="shared" si="2"/>
        <v>0.04000000000000001</v>
      </c>
      <c r="H12" s="14">
        <f t="shared" si="3"/>
        <v>0.07214596000000001</v>
      </c>
      <c r="I12" s="14">
        <f t="shared" si="4"/>
        <v>0.21958596000000002</v>
      </c>
    </row>
    <row r="13" spans="2:9" ht="12.75">
      <c r="B13">
        <f t="shared" si="5"/>
        <v>4</v>
      </c>
      <c r="C13">
        <v>1</v>
      </c>
      <c r="D13">
        <v>-0.4</v>
      </c>
      <c r="E13" s="14">
        <f t="shared" si="0"/>
        <v>-0.179</v>
      </c>
      <c r="F13" s="14">
        <f t="shared" si="1"/>
        <v>-0.22100000000000003</v>
      </c>
      <c r="G13" s="14">
        <f t="shared" si="2"/>
        <v>0.16000000000000003</v>
      </c>
      <c r="H13" s="14">
        <f t="shared" si="3"/>
        <v>0.032041</v>
      </c>
      <c r="I13" s="14">
        <f t="shared" si="4"/>
        <v>0.048841000000000016</v>
      </c>
    </row>
    <row r="14" spans="2:9" ht="12.75">
      <c r="B14">
        <f t="shared" si="5"/>
        <v>5</v>
      </c>
      <c r="C14">
        <v>-0.3</v>
      </c>
      <c r="D14">
        <v>-0.1</v>
      </c>
      <c r="E14" s="14">
        <f t="shared" si="0"/>
        <v>0.1122</v>
      </c>
      <c r="F14" s="14">
        <f t="shared" si="1"/>
        <v>-0.2122</v>
      </c>
      <c r="G14" s="14">
        <f t="shared" si="2"/>
        <v>0.010000000000000002</v>
      </c>
      <c r="H14" s="14">
        <f t="shared" si="3"/>
        <v>0.012588839999999999</v>
      </c>
      <c r="I14" s="14">
        <f t="shared" si="4"/>
        <v>0.04502884</v>
      </c>
    </row>
    <row r="15" spans="2:9" ht="12.75">
      <c r="B15">
        <f t="shared" si="5"/>
        <v>6</v>
      </c>
      <c r="C15">
        <v>-0.7</v>
      </c>
      <c r="D15">
        <v>0.2</v>
      </c>
      <c r="E15" s="14">
        <f t="shared" si="0"/>
        <v>0.20179999999999998</v>
      </c>
      <c r="F15" s="14">
        <f t="shared" si="1"/>
        <v>-0.0017999999999999683</v>
      </c>
      <c r="G15" s="14">
        <f t="shared" si="2"/>
        <v>0.04000000000000001</v>
      </c>
      <c r="H15" s="14">
        <f t="shared" si="3"/>
        <v>0.040723239999999994</v>
      </c>
      <c r="I15" s="14">
        <f t="shared" si="4"/>
        <v>3.239999999999886E-06</v>
      </c>
    </row>
    <row r="16" spans="2:9" ht="12.75">
      <c r="B16">
        <f t="shared" si="5"/>
        <v>7</v>
      </c>
      <c r="C16">
        <v>0.7</v>
      </c>
      <c r="D16">
        <v>-0.1</v>
      </c>
      <c r="E16" s="14">
        <f t="shared" si="0"/>
        <v>-0.1118</v>
      </c>
      <c r="F16" s="14">
        <f t="shared" si="1"/>
        <v>0.011799999999999991</v>
      </c>
      <c r="G16" s="14">
        <f t="shared" si="2"/>
        <v>0.010000000000000002</v>
      </c>
      <c r="H16" s="14">
        <f t="shared" si="3"/>
        <v>0.01249924</v>
      </c>
      <c r="I16" s="14">
        <f t="shared" si="4"/>
        <v>0.00013923999999999978</v>
      </c>
    </row>
    <row r="17" spans="2:9" ht="12.75">
      <c r="B17">
        <f t="shared" si="5"/>
        <v>8</v>
      </c>
      <c r="C17">
        <v>2.9</v>
      </c>
      <c r="D17">
        <v>-0.8</v>
      </c>
      <c r="E17" s="14">
        <f t="shared" si="0"/>
        <v>-0.6045999999999999</v>
      </c>
      <c r="F17" s="14">
        <f t="shared" si="1"/>
        <v>-0.19540000000000013</v>
      </c>
      <c r="G17" s="14">
        <f t="shared" si="2"/>
        <v>0.6400000000000001</v>
      </c>
      <c r="H17" s="14">
        <f t="shared" si="3"/>
        <v>0.3655411599999999</v>
      </c>
      <c r="I17" s="14">
        <f t="shared" si="4"/>
        <v>0.03818116000000005</v>
      </c>
    </row>
    <row r="18" spans="2:9" ht="12.75">
      <c r="B18">
        <f t="shared" si="5"/>
        <v>9</v>
      </c>
      <c r="C18">
        <v>-0.8</v>
      </c>
      <c r="D18">
        <v>0.2</v>
      </c>
      <c r="E18" s="14">
        <f t="shared" si="0"/>
        <v>0.2242</v>
      </c>
      <c r="F18" s="14">
        <f t="shared" si="1"/>
        <v>-0.0242</v>
      </c>
      <c r="G18" s="14">
        <f t="shared" si="2"/>
        <v>0.04000000000000001</v>
      </c>
      <c r="H18" s="14">
        <f t="shared" si="3"/>
        <v>0.05026564000000001</v>
      </c>
      <c r="I18" s="14">
        <f t="shared" si="4"/>
        <v>0.00058564</v>
      </c>
    </row>
    <row r="19" spans="2:9" ht="12.75">
      <c r="B19">
        <f t="shared" si="5"/>
        <v>10</v>
      </c>
      <c r="C19">
        <v>-0.7</v>
      </c>
      <c r="D19">
        <v>0.2</v>
      </c>
      <c r="E19" s="14">
        <f t="shared" si="0"/>
        <v>0.20179999999999998</v>
      </c>
      <c r="F19" s="14">
        <f t="shared" si="1"/>
        <v>-0.0017999999999999683</v>
      </c>
      <c r="G19" s="14">
        <f t="shared" si="2"/>
        <v>0.04000000000000001</v>
      </c>
      <c r="H19" s="14">
        <f t="shared" si="3"/>
        <v>0.040723239999999994</v>
      </c>
      <c r="I19" s="14">
        <f t="shared" si="4"/>
        <v>3.239999999999886E-06</v>
      </c>
    </row>
    <row r="20" spans="2:9" ht="12.75">
      <c r="B20">
        <f t="shared" si="5"/>
        <v>11</v>
      </c>
      <c r="C20">
        <v>-1</v>
      </c>
      <c r="D20">
        <v>0.2</v>
      </c>
      <c r="E20" s="14">
        <f t="shared" si="0"/>
        <v>0.269</v>
      </c>
      <c r="F20" s="14">
        <f t="shared" si="1"/>
        <v>-0.069</v>
      </c>
      <c r="G20" s="14">
        <f t="shared" si="2"/>
        <v>0.04000000000000001</v>
      </c>
      <c r="H20" s="14">
        <f t="shared" si="3"/>
        <v>0.07236100000000001</v>
      </c>
      <c r="I20" s="14">
        <f t="shared" si="4"/>
        <v>0.0047610000000000005</v>
      </c>
    </row>
    <row r="21" spans="5:9" ht="12.75">
      <c r="E21" s="14"/>
      <c r="F21" s="14"/>
      <c r="G21" s="14"/>
      <c r="H21" s="14"/>
      <c r="I21" s="14"/>
    </row>
    <row r="22" spans="2:9" ht="12.75">
      <c r="B22" t="s">
        <v>7</v>
      </c>
      <c r="C22">
        <f>SUM(C10:C20)</f>
        <v>2.1999999999999993</v>
      </c>
      <c r="D22">
        <f aca="true" t="shared" si="6" ref="D22:I22">SUM(D10:D20)</f>
        <v>0</v>
      </c>
      <c r="E22" s="14">
        <f t="shared" si="6"/>
        <v>0.0022000000000000353</v>
      </c>
      <c r="F22" s="14">
        <f t="shared" si="6"/>
        <v>-0.0022000000000000908</v>
      </c>
      <c r="G22" s="16">
        <f t="shared" si="6"/>
        <v>1.1000000000000003</v>
      </c>
      <c r="H22" s="16">
        <f t="shared" si="6"/>
        <v>0.71149612</v>
      </c>
      <c r="I22" s="16">
        <f t="shared" si="6"/>
        <v>0.38685612000000014</v>
      </c>
    </row>
    <row r="23" spans="2:9" ht="12.75">
      <c r="B23" t="s">
        <v>8</v>
      </c>
      <c r="C23">
        <f>C22/11</f>
        <v>0.19999999999999993</v>
      </c>
      <c r="D23">
        <f>D22/11</f>
        <v>0</v>
      </c>
      <c r="E23" s="14">
        <f>E22/11</f>
        <v>0.0002000000000000032</v>
      </c>
      <c r="F23" s="14">
        <f>F22/11</f>
        <v>-0.00020000000000000825</v>
      </c>
      <c r="G23" s="17" t="s">
        <v>93</v>
      </c>
      <c r="H23" s="17" t="s">
        <v>94</v>
      </c>
      <c r="I23" s="17" t="s">
        <v>95</v>
      </c>
    </row>
    <row r="25" spans="1:2" ht="12.75">
      <c r="A25" t="s">
        <v>74</v>
      </c>
      <c r="B25" t="s">
        <v>97</v>
      </c>
    </row>
    <row r="26" ht="12.75">
      <c r="B26" t="s">
        <v>98</v>
      </c>
    </row>
    <row r="28" spans="1:6" ht="12.75">
      <c r="A28" t="s">
        <v>80</v>
      </c>
      <c r="B28" t="s">
        <v>99</v>
      </c>
      <c r="F28" s="5">
        <f>H22/G22</f>
        <v>0.6468146545454543</v>
      </c>
    </row>
    <row r="30" ht="12.75">
      <c r="B30" t="s">
        <v>100</v>
      </c>
    </row>
    <row r="31" ht="12.75">
      <c r="B31" t="s">
        <v>101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Carnegie Mellon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Amitabh Sinha</dc:creator>
  <cp:keywords/>
  <dc:description/>
  <cp:lastModifiedBy>Amitabh Sinha</cp:lastModifiedBy>
  <dcterms:created xsi:type="dcterms:W3CDTF">2002-03-20T01:04:02Z</dcterms:created>
  <dcterms:modified xsi:type="dcterms:W3CDTF">2002-03-24T23:22:11Z</dcterms:modified>
  <cp:category/>
  <cp:version/>
  <cp:contentType/>
  <cp:contentStatus/>
</cp:coreProperties>
</file>